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f.sharepoint.com/sites/hovedbestyrelsen/Hovedbestyrelsen/2023/04_Maj/"/>
    </mc:Choice>
  </mc:AlternateContent>
  <xr:revisionPtr revIDLastSave="6" documentId="8_{CFC48F3C-E017-4603-B548-F3787044EE8B}" xr6:coauthVersionLast="47" xr6:coauthVersionMax="47" xr10:uidLastSave="{EAD2C5F4-8C3B-4148-A14E-8DC3BCABABD6}"/>
  <bookViews>
    <workbookView xWindow="26780" yWindow="500" windowWidth="24420" windowHeight="26900" xr2:uid="{00000000-000D-0000-FFFF-FFFF00000000}"/>
  </bookViews>
  <sheets>
    <sheet name="Matrix for finans - saldi pr..." sheetId="1" r:id="rId1"/>
    <sheet name="Likviditet" sheetId="2" r:id="rId2"/>
    <sheet name="Ejendomme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K23" i="1"/>
  <c r="L23" i="1"/>
  <c r="M23" i="1"/>
  <c r="N23" i="1"/>
  <c r="O23" i="1"/>
  <c r="N5" i="3"/>
  <c r="P5" i="3"/>
  <c r="C5" i="3"/>
  <c r="D5" i="3"/>
  <c r="E5" i="3"/>
  <c r="J35" i="1" s="1"/>
  <c r="F5" i="3"/>
  <c r="K35" i="1" s="1"/>
  <c r="G5" i="3"/>
  <c r="L35" i="1" s="1"/>
  <c r="H5" i="3"/>
  <c r="M35" i="1" s="1"/>
  <c r="I5" i="3"/>
  <c r="J5" i="3"/>
  <c r="K5" i="3"/>
  <c r="L5" i="3"/>
  <c r="M5" i="3"/>
  <c r="B5" i="3"/>
  <c r="H35" i="1"/>
  <c r="I35" i="1"/>
  <c r="N3" i="3"/>
  <c r="N4" i="3"/>
  <c r="N2" i="3"/>
  <c r="P70" i="1"/>
  <c r="P72" i="1" s="1"/>
  <c r="E72" i="1"/>
  <c r="F72" i="1"/>
  <c r="G72" i="1"/>
  <c r="H72" i="1"/>
  <c r="I72" i="1"/>
  <c r="J72" i="1"/>
  <c r="K72" i="1"/>
  <c r="L72" i="1"/>
  <c r="M72" i="1"/>
  <c r="N72" i="1"/>
  <c r="O72" i="1"/>
  <c r="D72" i="1"/>
  <c r="P71" i="1"/>
  <c r="S38" i="1"/>
  <c r="P6" i="1"/>
  <c r="P5" i="1"/>
  <c r="P37" i="1"/>
  <c r="C8" i="2"/>
  <c r="C7" i="2"/>
  <c r="C6" i="2"/>
  <c r="P40" i="1"/>
  <c r="P41" i="1"/>
  <c r="C35" i="1"/>
  <c r="C36" i="1" s="1"/>
  <c r="D35" i="1"/>
  <c r="E35" i="1"/>
  <c r="Q35" i="1"/>
  <c r="F35" i="1"/>
  <c r="O35" i="1" l="1"/>
  <c r="N35" i="1"/>
  <c r="G23" i="1"/>
  <c r="G35" i="1" s="1"/>
  <c r="E38" i="1"/>
  <c r="F38" i="1"/>
  <c r="G38" i="1"/>
  <c r="H38" i="1"/>
  <c r="I38" i="1"/>
  <c r="J38" i="1"/>
  <c r="K38" i="1"/>
  <c r="L38" i="1"/>
  <c r="M38" i="1"/>
  <c r="N38" i="1"/>
  <c r="O38" i="1"/>
  <c r="D38" i="1"/>
  <c r="S5" i="1"/>
  <c r="P67" i="1"/>
  <c r="P32" i="1"/>
  <c r="S32" i="1" s="1"/>
  <c r="Q11" i="1"/>
  <c r="Q36" i="1" s="1"/>
  <c r="P31" i="1"/>
  <c r="S31" i="1" s="1"/>
  <c r="P44" i="1"/>
  <c r="P45" i="1"/>
  <c r="P46" i="1"/>
  <c r="P8" i="1"/>
  <c r="S8" i="1" s="1"/>
  <c r="S6" i="1"/>
  <c r="P7" i="1"/>
  <c r="S7" i="1" s="1"/>
  <c r="P9" i="1"/>
  <c r="S9" i="1" s="1"/>
  <c r="P10" i="1"/>
  <c r="S10" i="1" s="1"/>
  <c r="P12" i="1"/>
  <c r="P13" i="1"/>
  <c r="P14" i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3" i="1"/>
  <c r="S33" i="1" s="1"/>
  <c r="P34" i="1"/>
  <c r="P42" i="1"/>
  <c r="P43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8" i="1"/>
  <c r="E11" i="1"/>
  <c r="E36" i="1" s="1"/>
  <c r="F11" i="1"/>
  <c r="F36" i="1" s="1"/>
  <c r="G11" i="1"/>
  <c r="G36" i="1" s="1"/>
  <c r="G39" i="1" s="1"/>
  <c r="B9" i="2" s="1"/>
  <c r="H11" i="1"/>
  <c r="H36" i="1" s="1"/>
  <c r="H39" i="1" s="1"/>
  <c r="B10" i="2" s="1"/>
  <c r="I11" i="1"/>
  <c r="I36" i="1" s="1"/>
  <c r="I39" i="1" s="1"/>
  <c r="B11" i="2" s="1"/>
  <c r="J11" i="1"/>
  <c r="J36" i="1" s="1"/>
  <c r="K11" i="1"/>
  <c r="K36" i="1" s="1"/>
  <c r="L11" i="1"/>
  <c r="L36" i="1" s="1"/>
  <c r="L39" i="1" s="1"/>
  <c r="B14" i="2" s="1"/>
  <c r="M11" i="1"/>
  <c r="M36" i="1" s="1"/>
  <c r="M39" i="1" s="1"/>
  <c r="B15" i="2" s="1"/>
  <c r="N11" i="1"/>
  <c r="N36" i="1" s="1"/>
  <c r="N39" i="1" s="1"/>
  <c r="B16" i="2" s="1"/>
  <c r="O11" i="1"/>
  <c r="O36" i="1" s="1"/>
  <c r="O39" i="1" s="1"/>
  <c r="B17" i="2" s="1"/>
  <c r="D11" i="1"/>
  <c r="D36" i="1" s="1"/>
  <c r="J39" i="1" l="1"/>
  <c r="B12" i="2" s="1"/>
  <c r="C9" i="2"/>
  <c r="C10" i="2" s="1"/>
  <c r="C11" i="2" s="1"/>
  <c r="C12" i="2" s="1"/>
  <c r="C13" i="2" s="1"/>
  <c r="C14" i="2" s="1"/>
  <c r="C15" i="2" s="1"/>
  <c r="C16" i="2" s="1"/>
  <c r="C17" i="2" s="1"/>
  <c r="B19" i="2"/>
  <c r="P38" i="1"/>
  <c r="K39" i="1"/>
  <c r="P39" i="1" s="1"/>
  <c r="P35" i="1"/>
  <c r="P11" i="1"/>
  <c r="S11" i="1" l="1"/>
  <c r="P36" i="1"/>
</calcChain>
</file>

<file path=xl/sharedStrings.xml><?xml version="1.0" encoding="utf-8"?>
<sst xmlns="http://schemas.openxmlformats.org/spreadsheetml/2006/main" count="155" uniqueCount="145">
  <si>
    <t>Jan. 2023</t>
  </si>
  <si>
    <t>feb. 2023</t>
  </si>
  <si>
    <t>aug. 2023</t>
  </si>
  <si>
    <t>sept. 2023</t>
  </si>
  <si>
    <t>okt. 2023</t>
  </si>
  <si>
    <t>nov. 2023</t>
  </si>
  <si>
    <t>dec. 2023</t>
  </si>
  <si>
    <t>I alt</t>
  </si>
  <si>
    <t>Budget 2023</t>
  </si>
  <si>
    <t>Kode</t>
  </si>
  <si>
    <t>Navn</t>
  </si>
  <si>
    <t>01-01-23</t>
  </si>
  <si>
    <t>01-02-23</t>
  </si>
  <si>
    <t>01-03-23</t>
  </si>
  <si>
    <t>01-04-23</t>
  </si>
  <si>
    <t>01-05-23</t>
  </si>
  <si>
    <t>01-06-23</t>
  </si>
  <si>
    <t>01-07-23</t>
  </si>
  <si>
    <t>01-08-23</t>
  </si>
  <si>
    <t>01-09-23</t>
  </si>
  <si>
    <t>01-10-23</t>
  </si>
  <si>
    <t>01-11-23</t>
  </si>
  <si>
    <t>01-12-23</t>
  </si>
  <si>
    <t>Kolonne2</t>
  </si>
  <si>
    <t>Kolonne1</t>
  </si>
  <si>
    <t>111199</t>
  </si>
  <si>
    <t>KONTINGENTER I ALT</t>
  </si>
  <si>
    <t>121199</t>
  </si>
  <si>
    <t>TILSKUD OG GAVER I ALT</t>
  </si>
  <si>
    <t>141199</t>
  </si>
  <si>
    <t>STÆVNER OG LEJRE I ALT</t>
  </si>
  <si>
    <t>Landslotteri</t>
  </si>
  <si>
    <t>150399</t>
  </si>
  <si>
    <t>AFREGNING LUKKEDE KREDSE I ALT</t>
  </si>
  <si>
    <t>161199</t>
  </si>
  <si>
    <t>NETTORENTEINDTÆGTER</t>
  </si>
  <si>
    <t>171199</t>
  </si>
  <si>
    <t>INDTÆGTER I ALT</t>
  </si>
  <si>
    <t>211199</t>
  </si>
  <si>
    <t>LØNNINGER STAB OG ADM I ALT</t>
  </si>
  <si>
    <t>221199</t>
  </si>
  <si>
    <t>KØRSEL &amp; KONTOROMK. STAB I ALT</t>
  </si>
  <si>
    <t>230199</t>
  </si>
  <si>
    <t>PERSONALEUDD. OG PLEJE I ALT</t>
  </si>
  <si>
    <t>311199</t>
  </si>
  <si>
    <t>AMBITION OG UDVIKLINGSMÅL IALT</t>
  </si>
  <si>
    <t>321199</t>
  </si>
  <si>
    <t>UDVALGSBEVILLINGER I ALT</t>
  </si>
  <si>
    <t>341199</t>
  </si>
  <si>
    <t>INTERNATIONALT ARBEJDE I ALT</t>
  </si>
  <si>
    <t>360099</t>
  </si>
  <si>
    <t>SÆRLIGE INITIATIVER I ALT</t>
  </si>
  <si>
    <t>391199</t>
  </si>
  <si>
    <t>MEDIER I ALT</t>
  </si>
  <si>
    <t>444199</t>
  </si>
  <si>
    <t>DRIFT AF EJENDOMME,GRUNDE IALT</t>
  </si>
  <si>
    <t>511199</t>
  </si>
  <si>
    <t>KURSUSVIRKSOMHED I ALT</t>
  </si>
  <si>
    <t>530099</t>
  </si>
  <si>
    <t>HB, FU- OG STABSMØDER I ALT</t>
  </si>
  <si>
    <t>540199</t>
  </si>
  <si>
    <t>LANDSMØDE I ALT</t>
  </si>
  <si>
    <t>610299</t>
  </si>
  <si>
    <t>ADMINISTRATIONSOMK. I ALT</t>
  </si>
  <si>
    <t>620199</t>
  </si>
  <si>
    <t>FORSIKRINGER I ALT</t>
  </si>
  <si>
    <t>630199</t>
  </si>
  <si>
    <t>KONTINGENTER ANDRE ORG. I ALT</t>
  </si>
  <si>
    <t>640999</t>
  </si>
  <si>
    <t>IT og teknologi i alt</t>
  </si>
  <si>
    <t>650099</t>
  </si>
  <si>
    <t>DUF-REVISION MEDLEMSTAL I ALT</t>
  </si>
  <si>
    <t>Medlemdsservice</t>
  </si>
  <si>
    <t>650199</t>
  </si>
  <si>
    <t>TILSKUD, AGITATIONSMATR. I ALT</t>
  </si>
  <si>
    <t>661198</t>
  </si>
  <si>
    <t>Finansielle omkostninger i alt</t>
  </si>
  <si>
    <t>661199</t>
  </si>
  <si>
    <t>OMKOSTNINGER I ALT</t>
  </si>
  <si>
    <t>Resultat før henlæggelser</t>
  </si>
  <si>
    <t>Realkredit DK</t>
  </si>
  <si>
    <t>Medlemsservice</t>
  </si>
  <si>
    <t>Likviditetsforskydning</t>
  </si>
  <si>
    <t>670299</t>
  </si>
  <si>
    <t>HENLÆGGELSER I ALT</t>
  </si>
  <si>
    <t>671099</t>
  </si>
  <si>
    <t>691199</t>
  </si>
  <si>
    <t>ÅRETS RESULTAT</t>
  </si>
  <si>
    <t>760000</t>
  </si>
  <si>
    <t>LIKVIDEKONTI</t>
  </si>
  <si>
    <t>760010</t>
  </si>
  <si>
    <t>Danske Bank 3001576984</t>
  </si>
  <si>
    <t>760020</t>
  </si>
  <si>
    <t>Konto 11724434 dankort LW</t>
  </si>
  <si>
    <t>760030</t>
  </si>
  <si>
    <t>Konto 11674429 Mobil Pay gaver</t>
  </si>
  <si>
    <t>760050</t>
  </si>
  <si>
    <t>MasterCard 3345627111</t>
  </si>
  <si>
    <t>760060</t>
  </si>
  <si>
    <t>Depotafkastkonto 3001916289</t>
  </si>
  <si>
    <t>760100</t>
  </si>
  <si>
    <t>Giro 7001134</t>
  </si>
  <si>
    <t>760110</t>
  </si>
  <si>
    <t>Kassebeholdning, kontor</t>
  </si>
  <si>
    <t>760120</t>
  </si>
  <si>
    <t>Mobilepay SKS 11802486</t>
  </si>
  <si>
    <t>760130</t>
  </si>
  <si>
    <t>Mobilepay Rys.11624820</t>
  </si>
  <si>
    <t>760140</t>
  </si>
  <si>
    <t>Fik kredse 10910811</t>
  </si>
  <si>
    <t>760150</t>
  </si>
  <si>
    <t>Euro på LL2022 kurs 7,44</t>
  </si>
  <si>
    <t>760160</t>
  </si>
  <si>
    <t>Mobilepay Vork 12209207</t>
  </si>
  <si>
    <t>760170</t>
  </si>
  <si>
    <t>Mobilepay Sletten</t>
  </si>
  <si>
    <t>760180</t>
  </si>
  <si>
    <t>760190</t>
  </si>
  <si>
    <t>Kontingent/arrangement 13525617</t>
  </si>
  <si>
    <t>760199</t>
  </si>
  <si>
    <t>LIKVIDEKONTI I ALT</t>
  </si>
  <si>
    <t>820030</t>
  </si>
  <si>
    <t>Prioritetsgæld RD</t>
  </si>
  <si>
    <t>Ekstraordinære investeringer Sletten</t>
  </si>
  <si>
    <t>Nyt FDF.dk</t>
  </si>
  <si>
    <t>Investeringer total</t>
  </si>
  <si>
    <t xml:space="preserve">Danske banke </t>
  </si>
  <si>
    <t>konto</t>
  </si>
  <si>
    <t xml:space="preserve">Saldo </t>
  </si>
  <si>
    <t>bevægelse</t>
  </si>
  <si>
    <t>Jan.</t>
  </si>
  <si>
    <t>feb.</t>
  </si>
  <si>
    <t>marts</t>
  </si>
  <si>
    <t>april</t>
  </si>
  <si>
    <t>maj</t>
  </si>
  <si>
    <t>juni</t>
  </si>
  <si>
    <t>juli</t>
  </si>
  <si>
    <t>aug.</t>
  </si>
  <si>
    <t>sept.</t>
  </si>
  <si>
    <t>okt.</t>
  </si>
  <si>
    <t>nov.</t>
  </si>
  <si>
    <t>dec.</t>
  </si>
  <si>
    <t>Sletten</t>
  </si>
  <si>
    <t>Rysensteen</t>
  </si>
  <si>
    <t>Vork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</si>
</sst>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17" fontId="0" fillId="0" borderId="0" xfId="0" applyNumberFormat="1"/>
    <xf numFmtId="49" fontId="0" fillId="3" borderId="0" xfId="0" applyNumberFormat="1" applyFill="1"/>
    <xf numFmtId="4" fontId="0" fillId="3" borderId="0" xfId="0" applyNumberFormat="1" applyFill="1"/>
    <xf numFmtId="0" fontId="0" fillId="3" borderId="0" xfId="0" applyFill="1"/>
    <xf numFmtId="3" fontId="0" fillId="0" borderId="0" xfId="0" applyNumberFormat="1"/>
    <xf numFmtId="4" fontId="3" fillId="0" borderId="0" xfId="0" applyNumberFormat="1" applyFont="1"/>
    <xf numFmtId="14" fontId="0" fillId="0" borderId="0" xfId="0" applyNumberFormat="1"/>
    <xf numFmtId="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Q68" totalsRowShown="0">
  <autoFilter ref="A4:Q68" xr:uid="{00000000-0009-0000-0100-000001000000}"/>
  <tableColumns count="17">
    <tableColumn id="1" xr3:uid="{00000000-0010-0000-0000-000001000000}" name="Kode"/>
    <tableColumn id="2" xr3:uid="{00000000-0010-0000-0000-000002000000}" name="Navn"/>
    <tableColumn id="3" xr3:uid="{00000000-0010-0000-0000-000003000000}" name="I alt"/>
    <tableColumn id="4" xr3:uid="{00000000-0010-0000-0000-000004000000}" name="01-01-23"/>
    <tableColumn id="5" xr3:uid="{00000000-0010-0000-0000-000005000000}" name="01-02-23"/>
    <tableColumn id="6" xr3:uid="{00000000-0010-0000-0000-000006000000}" name="01-03-23"/>
    <tableColumn id="7" xr3:uid="{00000000-0010-0000-0000-000007000000}" name="01-04-23"/>
    <tableColumn id="8" xr3:uid="{00000000-0010-0000-0000-000008000000}" name="01-05-23"/>
    <tableColumn id="9" xr3:uid="{00000000-0010-0000-0000-000009000000}" name="01-06-23"/>
    <tableColumn id="10" xr3:uid="{00000000-0010-0000-0000-00000A000000}" name="01-07-23"/>
    <tableColumn id="11" xr3:uid="{00000000-0010-0000-0000-00000B000000}" name="01-08-23"/>
    <tableColumn id="12" xr3:uid="{00000000-0010-0000-0000-00000C000000}" name="01-09-23"/>
    <tableColumn id="13" xr3:uid="{00000000-0010-0000-0000-00000D000000}" name="01-10-23"/>
    <tableColumn id="14" xr3:uid="{00000000-0010-0000-0000-00000E000000}" name="01-11-23"/>
    <tableColumn id="15" xr3:uid="{00000000-0010-0000-0000-00000F000000}" name="01-12-23"/>
    <tableColumn id="16" xr3:uid="{91F70AD4-2384-4752-B8BD-01598672F5DA}" name="Kolonne2" dataDxfId="0">
      <calculatedColumnFormula>SUM(Table1[[#This Row],[01-01-23]:[01-12-23]])</calculatedColumnFormula>
    </tableColumn>
    <tableColumn id="17" xr3:uid="{4B2CD1F2-AD40-4292-902B-7D1EEFFEE208}" name="K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72"/>
  <sheetViews>
    <sheetView tabSelected="1" workbookViewId="0">
      <pane ySplit="4" topLeftCell="A11" activePane="bottomLeft" state="frozen"/>
      <selection pane="bottomLeft" activeCell="G23" sqref="G23:O23"/>
    </sheetView>
  </sheetViews>
  <sheetFormatPr baseColWidth="10" defaultColWidth="8.83203125" defaultRowHeight="15" x14ac:dyDescent="0.2"/>
  <cols>
    <col min="1" max="1" width="7.5" bestFit="1" customWidth="1"/>
    <col min="2" max="2" width="31.6640625" bestFit="1" customWidth="1"/>
    <col min="3" max="3" width="12" hidden="1" customWidth="1"/>
    <col min="4" max="5" width="12.5" bestFit="1" customWidth="1"/>
    <col min="6" max="7" width="11.6640625" bestFit="1" customWidth="1"/>
    <col min="8" max="8" width="11.83203125" bestFit="1" customWidth="1"/>
    <col min="9" max="9" width="12.5" bestFit="1" customWidth="1"/>
    <col min="10" max="11" width="11.83203125" bestFit="1" customWidth="1"/>
    <col min="12" max="12" width="13.33203125" bestFit="1" customWidth="1"/>
    <col min="13" max="13" width="11.83203125" bestFit="1" customWidth="1"/>
    <col min="14" max="15" width="12.5" bestFit="1" customWidth="1"/>
    <col min="16" max="16" width="14.5" bestFit="1" customWidth="1"/>
    <col min="17" max="17" width="13.6640625" bestFit="1" customWidth="1"/>
    <col min="19" max="19" width="12.33203125" bestFit="1" customWidth="1"/>
    <col min="24" max="24" width="11.6640625" bestFit="1" customWidth="1"/>
  </cols>
  <sheetData>
    <row r="3" spans="1:19" x14ac:dyDescent="0.2">
      <c r="D3" t="s">
        <v>0</v>
      </c>
      <c r="E3" t="s">
        <v>1</v>
      </c>
      <c r="F3" s="4">
        <v>44986</v>
      </c>
      <c r="G3" s="4">
        <v>45017</v>
      </c>
      <c r="H3" s="4">
        <v>45047</v>
      </c>
      <c r="I3" s="4">
        <v>45078</v>
      </c>
      <c r="J3" s="4">
        <v>45108</v>
      </c>
      <c r="K3" t="s">
        <v>2</v>
      </c>
      <c r="L3" t="s">
        <v>3</v>
      </c>
      <c r="M3" t="s">
        <v>4</v>
      </c>
      <c r="N3" t="s">
        <v>5</v>
      </c>
      <c r="O3" t="s">
        <v>6</v>
      </c>
      <c r="P3" t="s">
        <v>7</v>
      </c>
      <c r="Q3" t="s">
        <v>8</v>
      </c>
    </row>
    <row r="4" spans="1:19" x14ac:dyDescent="0.2">
      <c r="A4" s="1" t="s">
        <v>9</v>
      </c>
      <c r="B4" s="1" t="s">
        <v>10</v>
      </c>
      <c r="C4" s="1" t="s">
        <v>7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0" t="s">
        <v>23</v>
      </c>
      <c r="Q4" t="s">
        <v>24</v>
      </c>
    </row>
    <row r="5" spans="1:19" x14ac:dyDescent="0.2">
      <c r="A5" s="2" t="s">
        <v>25</v>
      </c>
      <c r="B5" s="2" t="s">
        <v>26</v>
      </c>
      <c r="C5" s="3">
        <v>-1967628.88</v>
      </c>
      <c r="D5" s="3">
        <v>-204.07</v>
      </c>
      <c r="E5" s="3">
        <v>-1954413.32</v>
      </c>
      <c r="F5" s="3">
        <v>-13011.49</v>
      </c>
      <c r="G5" s="3">
        <v>0</v>
      </c>
      <c r="H5" s="3">
        <v>0</v>
      </c>
      <c r="I5" s="3">
        <v>-1954413.32</v>
      </c>
      <c r="J5" s="3">
        <v>0</v>
      </c>
      <c r="K5" s="3">
        <v>0</v>
      </c>
      <c r="L5" s="3">
        <v>-1954413.32</v>
      </c>
      <c r="M5" s="3">
        <v>0</v>
      </c>
      <c r="N5" s="3">
        <v>0</v>
      </c>
      <c r="O5" s="3">
        <v>-1954413.32</v>
      </c>
      <c r="P5" s="3">
        <f>SUM(Table1[[#This Row],[01-01-23]:[01-12-23]])</f>
        <v>-7830868.8400000008</v>
      </c>
      <c r="Q5" s="8">
        <v>-8442000</v>
      </c>
      <c r="S5" s="3">
        <f>+Table1[[#This Row],[Kolonne1]]-Table1[[#This Row],[Kolonne2]]</f>
        <v>-611131.15999999922</v>
      </c>
    </row>
    <row r="6" spans="1:19" x14ac:dyDescent="0.2">
      <c r="A6" s="2" t="s">
        <v>27</v>
      </c>
      <c r="B6" s="2" t="s">
        <v>28</v>
      </c>
      <c r="C6" s="3">
        <v>-11601.73</v>
      </c>
      <c r="D6" s="3">
        <v>-100.03</v>
      </c>
      <c r="E6" s="3">
        <v>-10751.7</v>
      </c>
      <c r="F6" s="3">
        <v>-750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-7000000</v>
      </c>
      <c r="O6" s="6">
        <v>-1611398</v>
      </c>
      <c r="P6" s="3">
        <f>SUM(Table1[[#This Row],[01-01-23]:[01-12-23]])</f>
        <v>-8622999.7300000004</v>
      </c>
      <c r="Q6" s="8">
        <v>-9423000</v>
      </c>
      <c r="S6" s="3">
        <f>+Table1[[#This Row],[Kolonne1]]-Table1[[#This Row],[Kolonne2]]</f>
        <v>-800000.26999999955</v>
      </c>
    </row>
    <row r="7" spans="1:19" x14ac:dyDescent="0.2">
      <c r="A7" s="2" t="s">
        <v>29</v>
      </c>
      <c r="B7" s="2" t="s">
        <v>30</v>
      </c>
      <c r="C7" s="3">
        <v>-104652.55</v>
      </c>
      <c r="D7" s="3">
        <v>12231.48</v>
      </c>
      <c r="E7" s="3">
        <v>-137213.19</v>
      </c>
      <c r="F7" s="3">
        <v>20329.16</v>
      </c>
      <c r="G7" s="3">
        <v>0</v>
      </c>
      <c r="H7" s="3">
        <v>354652</v>
      </c>
      <c r="I7" s="3">
        <v>-300000</v>
      </c>
      <c r="J7" s="6">
        <v>150000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>SUM(Table1[[#This Row],[01-01-23]:[01-12-23]])</f>
        <v>99999.450000000012</v>
      </c>
      <c r="Q7" s="8">
        <v>-50000</v>
      </c>
      <c r="S7" s="3">
        <f>+Table1[[#This Row],[Kolonne1]]-Table1[[#This Row],[Kolonne2]]</f>
        <v>-149999.45000000001</v>
      </c>
    </row>
    <row r="8" spans="1:19" x14ac:dyDescent="0.2">
      <c r="A8" s="2"/>
      <c r="B8" s="2" t="s">
        <v>31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150000</v>
      </c>
      <c r="J8" s="3">
        <v>0</v>
      </c>
      <c r="K8" s="3">
        <v>0</v>
      </c>
      <c r="L8" s="3">
        <v>0</v>
      </c>
      <c r="M8" s="3">
        <v>0</v>
      </c>
      <c r="N8" s="3">
        <v>850000</v>
      </c>
      <c r="O8" s="3">
        <v>-1100000</v>
      </c>
      <c r="P8" s="3">
        <f>SUM(Table1[[#This Row],[01-01-23]:[01-12-23]])</f>
        <v>-100000</v>
      </c>
      <c r="Q8" s="8">
        <v>-100000</v>
      </c>
      <c r="S8" s="3">
        <f>+Table1[[#This Row],[Kolonne1]]-Table1[[#This Row],[Kolonne2]]</f>
        <v>0</v>
      </c>
    </row>
    <row r="9" spans="1:19" x14ac:dyDescent="0.2">
      <c r="A9" s="2" t="s">
        <v>32</v>
      </c>
      <c r="B9" s="2" t="s">
        <v>33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6">
        <v>-73000</v>
      </c>
      <c r="I9" s="3">
        <v>0</v>
      </c>
      <c r="J9" s="3">
        <v>0</v>
      </c>
      <c r="K9" s="3">
        <v>0</v>
      </c>
      <c r="L9" s="3">
        <v>0</v>
      </c>
      <c r="M9" s="6">
        <v>0</v>
      </c>
      <c r="N9" s="3">
        <v>0</v>
      </c>
      <c r="O9" s="3">
        <v>0</v>
      </c>
      <c r="P9" s="3">
        <f>SUM(Table1[[#This Row],[01-01-23]:[01-12-23]])</f>
        <v>-73000</v>
      </c>
      <c r="Q9" s="8">
        <v>-500000</v>
      </c>
      <c r="S9" s="3">
        <f>+Table1[[#This Row],[Kolonne1]]-Table1[[#This Row],[Kolonne2]]</f>
        <v>-427000</v>
      </c>
    </row>
    <row r="10" spans="1:19" x14ac:dyDescent="0.2">
      <c r="A10" s="2" t="s">
        <v>34</v>
      </c>
      <c r="B10" s="2" t="s">
        <v>35</v>
      </c>
      <c r="C10" s="3">
        <v>-16832</v>
      </c>
      <c r="D10" s="3">
        <v>0</v>
      </c>
      <c r="E10" s="3">
        <v>-16832</v>
      </c>
      <c r="F10" s="3">
        <v>0</v>
      </c>
      <c r="G10" s="3">
        <v>0</v>
      </c>
      <c r="H10" s="3">
        <v>0</v>
      </c>
      <c r="I10" s="3">
        <v>-8000</v>
      </c>
      <c r="J10" s="3">
        <v>0</v>
      </c>
      <c r="K10" s="3">
        <v>-16832</v>
      </c>
      <c r="L10" s="3">
        <v>0</v>
      </c>
      <c r="M10" s="3">
        <v>0</v>
      </c>
      <c r="N10" s="3">
        <v>0</v>
      </c>
      <c r="O10" s="3">
        <v>-8336</v>
      </c>
      <c r="P10" s="3">
        <f>SUM(Table1[[#This Row],[01-01-23]:[01-12-23]])</f>
        <v>-50000</v>
      </c>
      <c r="Q10" s="8">
        <v>-50000</v>
      </c>
      <c r="S10" s="3">
        <f>+Table1[[#This Row],[Kolonne1]]-Table1[[#This Row],[Kolonne2]]</f>
        <v>0</v>
      </c>
    </row>
    <row r="11" spans="1:19" x14ac:dyDescent="0.2">
      <c r="A11" s="2" t="s">
        <v>36</v>
      </c>
      <c r="B11" s="2" t="s">
        <v>37</v>
      </c>
      <c r="C11" s="3">
        <v>-2100715.16</v>
      </c>
      <c r="D11" s="3">
        <f>SUBTOTAL(109,D5:D10)</f>
        <v>11927.38</v>
      </c>
      <c r="E11" s="3">
        <f t="shared" ref="E11:O11" si="0">SUBTOTAL(109,E5:E10)</f>
        <v>-2119210.21</v>
      </c>
      <c r="F11" s="3">
        <f t="shared" si="0"/>
        <v>6567.67</v>
      </c>
      <c r="G11" s="3">
        <f t="shared" si="0"/>
        <v>0</v>
      </c>
      <c r="H11" s="3">
        <f t="shared" si="0"/>
        <v>281652</v>
      </c>
      <c r="I11" s="3">
        <f t="shared" si="0"/>
        <v>-2112413.3200000003</v>
      </c>
      <c r="J11" s="3">
        <f t="shared" si="0"/>
        <v>150000</v>
      </c>
      <c r="K11" s="3">
        <f t="shared" si="0"/>
        <v>-16832</v>
      </c>
      <c r="L11" s="3">
        <f t="shared" si="0"/>
        <v>-1954413.32</v>
      </c>
      <c r="M11" s="3">
        <f t="shared" si="0"/>
        <v>0</v>
      </c>
      <c r="N11" s="3">
        <f t="shared" si="0"/>
        <v>-6150000</v>
      </c>
      <c r="O11" s="3">
        <f t="shared" si="0"/>
        <v>-4674147.32</v>
      </c>
      <c r="P11" s="3">
        <f>SUM(Table1[[#This Row],[01-01-23]:[01-12-23]])</f>
        <v>-16576869.120000001</v>
      </c>
      <c r="Q11" s="8">
        <f>+Q5+Q6+Q7+Q8+Q9+Q10</f>
        <v>-18565000</v>
      </c>
      <c r="S11" s="3">
        <f>+Table1[[#This Row],[Kolonne1]]-Table1[[#This Row],[Kolonne2]]</f>
        <v>-1988130.879999999</v>
      </c>
    </row>
    <row r="12" spans="1:19" x14ac:dyDescent="0.2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>SUM(Table1[[#This Row],[01-01-23]:[01-12-23]])</f>
        <v>0</v>
      </c>
    </row>
    <row r="13" spans="1:19" x14ac:dyDescent="0.2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>SUM(Table1[[#This Row],[01-01-23]:[01-12-23]])</f>
        <v>0</v>
      </c>
    </row>
    <row r="14" spans="1:19" x14ac:dyDescent="0.2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>SUM(Table1[[#This Row],[01-01-23]:[01-12-23]])</f>
        <v>0</v>
      </c>
    </row>
    <row r="15" spans="1:19" x14ac:dyDescent="0.2">
      <c r="A15" s="2" t="s">
        <v>38</v>
      </c>
      <c r="B15" s="2" t="s">
        <v>39</v>
      </c>
      <c r="C15" s="6">
        <v>2572839.7200000002</v>
      </c>
      <c r="D15" s="3">
        <v>887856.52</v>
      </c>
      <c r="E15" s="3">
        <v>806896.69</v>
      </c>
      <c r="F15" s="3">
        <v>878086.51</v>
      </c>
      <c r="G15" s="3">
        <v>810000</v>
      </c>
      <c r="H15" s="3">
        <v>810000</v>
      </c>
      <c r="I15" s="3">
        <v>810000</v>
      </c>
      <c r="J15" s="3">
        <v>810000</v>
      </c>
      <c r="K15" s="3">
        <v>810000</v>
      </c>
      <c r="L15" s="3">
        <v>810000</v>
      </c>
      <c r="M15" s="3">
        <v>810000</v>
      </c>
      <c r="N15" s="3">
        <v>810000</v>
      </c>
      <c r="O15" s="3">
        <v>810000</v>
      </c>
      <c r="P15" s="3">
        <f>SUM(Table1[[#This Row],[01-01-23]:[01-12-23]])</f>
        <v>9862839.7199999988</v>
      </c>
      <c r="Q15" s="9">
        <v>9486000</v>
      </c>
      <c r="S15" s="3">
        <f>+Table1[[#This Row],[Kolonne1]]-Table1[[#This Row],[Kolonne2]]</f>
        <v>-376839.71999999881</v>
      </c>
    </row>
    <row r="16" spans="1:19" x14ac:dyDescent="0.2">
      <c r="A16" s="2" t="s">
        <v>40</v>
      </c>
      <c r="B16" s="2" t="s">
        <v>41</v>
      </c>
      <c r="C16" s="6">
        <v>100526.15</v>
      </c>
      <c r="D16" s="3">
        <v>36941.51</v>
      </c>
      <c r="E16" s="3">
        <v>26420.59</v>
      </c>
      <c r="F16" s="3">
        <v>37164.050000000003</v>
      </c>
      <c r="G16" s="3">
        <v>60000</v>
      </c>
      <c r="H16" s="3">
        <v>60000</v>
      </c>
      <c r="I16" s="3">
        <v>50000</v>
      </c>
      <c r="J16" s="3">
        <v>40000</v>
      </c>
      <c r="K16" s="3">
        <v>50000</v>
      </c>
      <c r="L16" s="3">
        <v>60000</v>
      </c>
      <c r="M16" s="3">
        <v>60000</v>
      </c>
      <c r="N16" s="3">
        <v>60000</v>
      </c>
      <c r="O16" s="3">
        <v>60000</v>
      </c>
      <c r="P16" s="3">
        <f>SUM(Table1[[#This Row],[01-01-23]:[01-12-23]])</f>
        <v>600526.15</v>
      </c>
      <c r="Q16" s="9">
        <v>600000</v>
      </c>
      <c r="S16" s="3">
        <f>+Table1[[#This Row],[Kolonne1]]-Table1[[#This Row],[Kolonne2]]</f>
        <v>-526.15000000002328</v>
      </c>
    </row>
    <row r="17" spans="1:24" x14ac:dyDescent="0.2">
      <c r="A17" s="2" t="s">
        <v>42</v>
      </c>
      <c r="B17" s="2" t="s">
        <v>43</v>
      </c>
      <c r="C17" s="6">
        <v>64741.14</v>
      </c>
      <c r="D17" s="3">
        <v>8956.5400000000009</v>
      </c>
      <c r="E17" s="3">
        <v>52245.41</v>
      </c>
      <c r="F17" s="3">
        <v>3539.19</v>
      </c>
      <c r="G17" s="3">
        <v>26140</v>
      </c>
      <c r="H17" s="3">
        <v>26140</v>
      </c>
      <c r="I17" s="3">
        <v>26140</v>
      </c>
      <c r="J17" s="3">
        <v>26140</v>
      </c>
      <c r="K17" s="3">
        <v>26140</v>
      </c>
      <c r="L17" s="3">
        <v>26140</v>
      </c>
      <c r="M17" s="3">
        <v>26140</v>
      </c>
      <c r="N17" s="3">
        <v>26140</v>
      </c>
      <c r="O17" s="3">
        <v>26140</v>
      </c>
      <c r="P17" s="3">
        <f>SUM(Table1[[#This Row],[01-01-23]:[01-12-23]])</f>
        <v>300001.14</v>
      </c>
      <c r="Q17" s="9">
        <v>300000</v>
      </c>
      <c r="S17" s="3">
        <f>+Table1[[#This Row],[Kolonne1]]-Table1[[#This Row],[Kolonne2]]</f>
        <v>-1.1400000000139698</v>
      </c>
    </row>
    <row r="18" spans="1:24" x14ac:dyDescent="0.2">
      <c r="A18" s="2" t="s">
        <v>44</v>
      </c>
      <c r="B18" s="2" t="s">
        <v>45</v>
      </c>
      <c r="C18" s="6">
        <v>135664.10999999999</v>
      </c>
      <c r="D18" s="3">
        <v>66848.11</v>
      </c>
      <c r="E18" s="3">
        <v>55048.5</v>
      </c>
      <c r="F18" s="3">
        <v>13767.5</v>
      </c>
      <c r="G18" s="3">
        <v>163000</v>
      </c>
      <c r="H18" s="3">
        <v>163000</v>
      </c>
      <c r="I18" s="3">
        <v>163000</v>
      </c>
      <c r="J18" s="3">
        <v>163000</v>
      </c>
      <c r="K18" s="3">
        <v>163000</v>
      </c>
      <c r="L18" s="3">
        <v>163000</v>
      </c>
      <c r="M18" s="3">
        <v>163000</v>
      </c>
      <c r="N18" s="3">
        <v>163000</v>
      </c>
      <c r="O18" s="3">
        <v>163000</v>
      </c>
      <c r="P18" s="3">
        <f>SUM(Table1[[#This Row],[01-01-23]:[01-12-23]])</f>
        <v>1602664.1099999999</v>
      </c>
      <c r="Q18" s="9">
        <v>1605000</v>
      </c>
      <c r="S18" s="3">
        <f>+Table1[[#This Row],[Kolonne1]]-Table1[[#This Row],[Kolonne2]]</f>
        <v>2335.8900000001304</v>
      </c>
    </row>
    <row r="19" spans="1:24" x14ac:dyDescent="0.2">
      <c r="A19" s="2" t="s">
        <v>46</v>
      </c>
      <c r="B19" s="2" t="s">
        <v>47</v>
      </c>
      <c r="C19" s="6">
        <v>95142.2</v>
      </c>
      <c r="D19" s="3">
        <v>12122.9</v>
      </c>
      <c r="E19" s="3">
        <v>56420.88</v>
      </c>
      <c r="F19" s="3">
        <v>26598.42</v>
      </c>
      <c r="G19" s="3">
        <v>50000</v>
      </c>
      <c r="H19" s="3">
        <v>40000</v>
      </c>
      <c r="I19" s="3">
        <v>20000</v>
      </c>
      <c r="J19" s="3">
        <v>0</v>
      </c>
      <c r="K19" s="3">
        <v>24857</v>
      </c>
      <c r="L19" s="3">
        <v>40000</v>
      </c>
      <c r="M19" s="3">
        <v>50000</v>
      </c>
      <c r="N19" s="3">
        <v>40000</v>
      </c>
      <c r="O19" s="3">
        <v>40000</v>
      </c>
      <c r="P19" s="3">
        <f>SUM(Table1[[#This Row],[01-01-23]:[01-12-23]])</f>
        <v>399999.2</v>
      </c>
      <c r="Q19" s="9">
        <v>400000</v>
      </c>
      <c r="S19" s="3">
        <f>+Table1[[#This Row],[Kolonne1]]-Table1[[#This Row],[Kolonne2]]</f>
        <v>0.79999999998835847</v>
      </c>
    </row>
    <row r="20" spans="1:24" x14ac:dyDescent="0.2">
      <c r="A20" s="2" t="s">
        <v>48</v>
      </c>
      <c r="B20" s="2" t="s">
        <v>49</v>
      </c>
      <c r="C20" s="6">
        <v>153563.24</v>
      </c>
      <c r="D20" s="3">
        <v>45870</v>
      </c>
      <c r="E20" s="3">
        <v>28245.86</v>
      </c>
      <c r="F20" s="3">
        <v>79447.38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f>SUM(Table1[[#This Row],[01-01-23]:[01-12-23]])</f>
        <v>153563.24</v>
      </c>
      <c r="Q20" s="9">
        <v>150000</v>
      </c>
      <c r="S20" s="3">
        <f>+Table1[[#This Row],[Kolonne1]]-Table1[[#This Row],[Kolonne2]]</f>
        <v>-3563.2399999999907</v>
      </c>
    </row>
    <row r="21" spans="1:24" x14ac:dyDescent="0.2">
      <c r="A21" s="2" t="s">
        <v>50</v>
      </c>
      <c r="B21" s="2" t="s">
        <v>51</v>
      </c>
      <c r="C21" s="6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25000</v>
      </c>
      <c r="N21" s="3">
        <v>0</v>
      </c>
      <c r="O21" s="3">
        <v>0</v>
      </c>
      <c r="P21" s="3">
        <f>SUM(Table1[[#This Row],[01-01-23]:[01-12-23]])</f>
        <v>25000</v>
      </c>
      <c r="Q21" s="9">
        <v>25000</v>
      </c>
      <c r="S21" s="3">
        <f>+Table1[[#This Row],[Kolonne1]]-Table1[[#This Row],[Kolonne2]]</f>
        <v>0</v>
      </c>
    </row>
    <row r="22" spans="1:24" x14ac:dyDescent="0.2">
      <c r="A22" s="2" t="s">
        <v>52</v>
      </c>
      <c r="B22" s="2" t="s">
        <v>53</v>
      </c>
      <c r="C22" s="6">
        <v>305214.55</v>
      </c>
      <c r="D22" s="3">
        <v>169931.88</v>
      </c>
      <c r="E22" s="3">
        <v>126863.59</v>
      </c>
      <c r="F22" s="3">
        <v>8419.0300000000007</v>
      </c>
      <c r="G22" s="3">
        <v>160458</v>
      </c>
      <c r="H22" s="3">
        <v>130458</v>
      </c>
      <c r="I22" s="3">
        <v>25458</v>
      </c>
      <c r="J22" s="3">
        <v>25458</v>
      </c>
      <c r="K22" s="3">
        <v>25458</v>
      </c>
      <c r="L22" s="3">
        <v>150458</v>
      </c>
      <c r="M22" s="3">
        <v>125458</v>
      </c>
      <c r="N22" s="3">
        <v>101121.5</v>
      </c>
      <c r="O22" s="3">
        <v>100458</v>
      </c>
      <c r="P22" s="3">
        <f>SUM(Table1[[#This Row],[01-01-23]:[01-12-23]])</f>
        <v>1150000</v>
      </c>
      <c r="Q22" s="9">
        <v>1150000</v>
      </c>
      <c r="S22" s="3">
        <f>+Table1[[#This Row],[Kolonne1]]-Table1[[#This Row],[Kolonne2]]</f>
        <v>0</v>
      </c>
    </row>
    <row r="23" spans="1:24" x14ac:dyDescent="0.2">
      <c r="A23" s="2" t="s">
        <v>54</v>
      </c>
      <c r="B23" s="2" t="s">
        <v>55</v>
      </c>
      <c r="C23" s="6">
        <v>1380323.85</v>
      </c>
      <c r="D23" s="3">
        <v>729625.09</v>
      </c>
      <c r="E23" s="3">
        <v>269850.82</v>
      </c>
      <c r="F23" s="3">
        <v>309268.58</v>
      </c>
      <c r="G23" s="11">
        <f>Ejendomme!E5</f>
        <v>-47000</v>
      </c>
      <c r="H23" s="11">
        <f>Ejendomme!F5</f>
        <v>55000</v>
      </c>
      <c r="I23" s="11">
        <f>Ejendomme!G5</f>
        <v>-109000</v>
      </c>
      <c r="J23" s="11">
        <f>Ejendomme!H5</f>
        <v>-46000</v>
      </c>
      <c r="K23" s="11">
        <f>Ejendomme!I5</f>
        <v>129000</v>
      </c>
      <c r="L23" s="11">
        <f>Ejendomme!J5</f>
        <v>-171000</v>
      </c>
      <c r="M23" s="11">
        <f>Ejendomme!K5</f>
        <v>-221000</v>
      </c>
      <c r="N23" s="11">
        <f>Ejendomme!L5</f>
        <v>-25000</v>
      </c>
      <c r="O23" s="11">
        <f>Ejendomme!M5</f>
        <v>255000</v>
      </c>
      <c r="P23" s="3">
        <f>SUM(Table1[[#This Row],[01-01-23]:[01-12-23]])</f>
        <v>1128744.49</v>
      </c>
      <c r="Q23" s="9">
        <v>1284000</v>
      </c>
      <c r="S23" s="3">
        <f>+Table1[[#This Row],[Kolonne1]]-Table1[[#This Row],[Kolonne2]]</f>
        <v>155255.51</v>
      </c>
    </row>
    <row r="24" spans="1:24" x14ac:dyDescent="0.2">
      <c r="A24" s="2" t="s">
        <v>56</v>
      </c>
      <c r="B24" s="2" t="s">
        <v>57</v>
      </c>
      <c r="C24" s="6">
        <v>-12366.38</v>
      </c>
      <c r="D24" s="3">
        <v>27823.14</v>
      </c>
      <c r="E24" s="3">
        <v>-7872.54</v>
      </c>
      <c r="F24" s="3">
        <v>29000</v>
      </c>
      <c r="G24" s="3">
        <v>80000</v>
      </c>
      <c r="H24" s="3">
        <v>10000</v>
      </c>
      <c r="I24" s="3">
        <v>5000</v>
      </c>
      <c r="J24" s="3">
        <v>0</v>
      </c>
      <c r="K24" s="3">
        <v>0</v>
      </c>
      <c r="L24" s="3">
        <v>25000</v>
      </c>
      <c r="M24" s="3">
        <v>81049.399999999994</v>
      </c>
      <c r="N24" s="3">
        <v>0</v>
      </c>
      <c r="O24" s="3">
        <v>0</v>
      </c>
      <c r="P24" s="3">
        <f>SUM(Table1[[#This Row],[01-01-23]:[01-12-23]])</f>
        <v>250000</v>
      </c>
      <c r="Q24" s="9">
        <v>250000</v>
      </c>
      <c r="S24" s="3">
        <f>+Table1[[#This Row],[Kolonne1]]-Table1[[#This Row],[Kolonne2]]</f>
        <v>0</v>
      </c>
    </row>
    <row r="25" spans="1:24" x14ac:dyDescent="0.2">
      <c r="A25" s="2" t="s">
        <v>58</v>
      </c>
      <c r="B25" s="2" t="s">
        <v>59</v>
      </c>
      <c r="C25" s="6">
        <v>106475.63</v>
      </c>
      <c r="D25" s="3">
        <v>35857.839999999997</v>
      </c>
      <c r="E25" s="3">
        <v>32484.32</v>
      </c>
      <c r="F25" s="3">
        <v>38133.47</v>
      </c>
      <c r="G25" s="3">
        <v>25000</v>
      </c>
      <c r="H25" s="3">
        <v>25000</v>
      </c>
      <c r="I25" s="3">
        <v>0</v>
      </c>
      <c r="J25" s="3">
        <v>0</v>
      </c>
      <c r="K25" s="3">
        <v>25000</v>
      </c>
      <c r="L25" s="3">
        <v>25000</v>
      </c>
      <c r="M25" s="3">
        <v>25000</v>
      </c>
      <c r="N25" s="3">
        <v>25000</v>
      </c>
      <c r="O25" s="3">
        <v>18524.37</v>
      </c>
      <c r="P25" s="3">
        <f>SUM(Table1[[#This Row],[01-01-23]:[01-12-23]])</f>
        <v>275000</v>
      </c>
      <c r="Q25" s="9">
        <v>275000</v>
      </c>
      <c r="S25" s="3">
        <f>+Table1[[#This Row],[Kolonne1]]-Table1[[#This Row],[Kolonne2]]</f>
        <v>0</v>
      </c>
    </row>
    <row r="26" spans="1:24" x14ac:dyDescent="0.2">
      <c r="A26" s="2" t="s">
        <v>60</v>
      </c>
      <c r="B26" s="2" t="s">
        <v>61</v>
      </c>
      <c r="C26" s="6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>SUM(Table1[[#This Row],[01-01-23]:[01-12-23]])</f>
        <v>0</v>
      </c>
      <c r="Q26" s="3"/>
      <c r="S26" s="3">
        <f>+Table1[[#This Row],[Kolonne1]]-Table1[[#This Row],[Kolonne2]]</f>
        <v>0</v>
      </c>
    </row>
    <row r="27" spans="1:24" x14ac:dyDescent="0.2">
      <c r="A27" s="2" t="s">
        <v>62</v>
      </c>
      <c r="B27" s="2" t="s">
        <v>63</v>
      </c>
      <c r="C27" s="6">
        <v>211052.16</v>
      </c>
      <c r="D27" s="3">
        <v>121653.41</v>
      </c>
      <c r="E27" s="3">
        <v>-33121.919999999998</v>
      </c>
      <c r="F27" s="3">
        <v>122520.67</v>
      </c>
      <c r="G27" s="3">
        <v>12000</v>
      </c>
      <c r="H27" s="3">
        <v>12000</v>
      </c>
      <c r="I27" s="3">
        <v>5000</v>
      </c>
      <c r="J27" s="3">
        <v>5000</v>
      </c>
      <c r="K27" s="3">
        <v>5000</v>
      </c>
      <c r="L27" s="3">
        <v>12000</v>
      </c>
      <c r="M27" s="3">
        <v>12000</v>
      </c>
      <c r="N27" s="3">
        <v>12000</v>
      </c>
      <c r="O27" s="3">
        <v>13947.84</v>
      </c>
      <c r="P27" s="3">
        <f>SUM(Table1[[#This Row],[01-01-23]:[01-12-23]])</f>
        <v>300000.00000000006</v>
      </c>
      <c r="Q27" s="9">
        <v>300000</v>
      </c>
      <c r="S27" s="3">
        <f>+Table1[[#This Row],[Kolonne1]]-Table1[[#This Row],[Kolonne2]]</f>
        <v>0</v>
      </c>
    </row>
    <row r="28" spans="1:24" x14ac:dyDescent="0.2">
      <c r="A28" s="2" t="s">
        <v>64</v>
      </c>
      <c r="B28" s="2" t="s">
        <v>65</v>
      </c>
      <c r="C28" s="6">
        <v>651883.63</v>
      </c>
      <c r="D28" s="3">
        <v>651926.09</v>
      </c>
      <c r="E28" s="3">
        <v>0</v>
      </c>
      <c r="F28" s="3">
        <v>-42.46</v>
      </c>
      <c r="G28" s="3">
        <v>0</v>
      </c>
      <c r="H28" s="3">
        <v>-201883.63</v>
      </c>
      <c r="I28" s="3">
        <v>0</v>
      </c>
      <c r="J28" s="3">
        <v>0</v>
      </c>
      <c r="K28" s="3">
        <v>0</v>
      </c>
      <c r="L28" s="3">
        <v>0</v>
      </c>
      <c r="M28" s="3">
        <v>-50000</v>
      </c>
      <c r="N28" s="3">
        <v>0</v>
      </c>
      <c r="O28" s="3">
        <v>0</v>
      </c>
      <c r="P28" s="3">
        <f>SUM(Table1[[#This Row],[01-01-23]:[01-12-23]])</f>
        <v>400000</v>
      </c>
      <c r="Q28" s="9">
        <v>400000</v>
      </c>
      <c r="S28" s="3">
        <f>+Table1[[#This Row],[Kolonne1]]-Table1[[#This Row],[Kolonne2]]</f>
        <v>0</v>
      </c>
      <c r="X28" s="3"/>
    </row>
    <row r="29" spans="1:24" x14ac:dyDescent="0.2">
      <c r="A29" s="2" t="s">
        <v>66</v>
      </c>
      <c r="B29" s="2" t="s">
        <v>67</v>
      </c>
      <c r="C29" s="6">
        <v>156454.31</v>
      </c>
      <c r="D29" s="3">
        <v>59298</v>
      </c>
      <c r="E29" s="3">
        <v>0</v>
      </c>
      <c r="F29" s="3">
        <v>20500</v>
      </c>
      <c r="G29" s="3">
        <v>76656.31</v>
      </c>
      <c r="H29" s="3">
        <v>20000</v>
      </c>
      <c r="I29" s="3">
        <v>0</v>
      </c>
      <c r="J29" s="3">
        <v>0</v>
      </c>
      <c r="K29" s="3">
        <v>0</v>
      </c>
      <c r="L29" s="3">
        <v>43545.69</v>
      </c>
      <c r="M29" s="3">
        <v>0</v>
      </c>
      <c r="N29" s="3">
        <v>0</v>
      </c>
      <c r="O29" s="3">
        <v>0</v>
      </c>
      <c r="P29" s="3">
        <f>SUM(Table1[[#This Row],[01-01-23]:[01-12-23]])</f>
        <v>220000</v>
      </c>
      <c r="Q29" s="9">
        <v>220000</v>
      </c>
      <c r="S29" s="3">
        <f>+Table1[[#This Row],[Kolonne1]]-Table1[[#This Row],[Kolonne2]]</f>
        <v>0</v>
      </c>
    </row>
    <row r="30" spans="1:24" x14ac:dyDescent="0.2">
      <c r="A30" s="2" t="s">
        <v>68</v>
      </c>
      <c r="B30" s="2" t="s">
        <v>69</v>
      </c>
      <c r="C30" s="6">
        <v>242415.19</v>
      </c>
      <c r="D30" s="3">
        <v>134601.43</v>
      </c>
      <c r="E30" s="3">
        <v>86872.19</v>
      </c>
      <c r="F30" s="3">
        <v>20941.57</v>
      </c>
      <c r="G30" s="3">
        <v>90000</v>
      </c>
      <c r="H30" s="3">
        <v>90000</v>
      </c>
      <c r="I30" s="3">
        <v>90000</v>
      </c>
      <c r="J30" s="3">
        <v>90000</v>
      </c>
      <c r="K30" s="3">
        <v>90000</v>
      </c>
      <c r="L30" s="3">
        <v>90000</v>
      </c>
      <c r="M30" s="3">
        <v>90000</v>
      </c>
      <c r="N30" s="3">
        <v>90000</v>
      </c>
      <c r="O30" s="3">
        <v>87584.81</v>
      </c>
      <c r="P30" s="3">
        <f>SUM(Table1[[#This Row],[01-01-23]:[01-12-23]])</f>
        <v>1050000</v>
      </c>
      <c r="Q30" s="9">
        <v>1050000</v>
      </c>
      <c r="S30" s="3">
        <f>+Table1[[#This Row],[Kolonne1]]-Table1[[#This Row],[Kolonne2]]</f>
        <v>0</v>
      </c>
    </row>
    <row r="31" spans="1:24" x14ac:dyDescent="0.2">
      <c r="A31" s="2" t="s">
        <v>70</v>
      </c>
      <c r="B31" s="2" t="s">
        <v>71</v>
      </c>
      <c r="C31" s="6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65000</v>
      </c>
      <c r="P31" s="3">
        <f>SUM(Table1[[#This Row],[01-01-23]:[01-12-23]])</f>
        <v>65000</v>
      </c>
      <c r="Q31" s="9">
        <v>65000</v>
      </c>
      <c r="S31" s="3">
        <f>+Table1[[#This Row],[Kolonne1]]-Table1[[#This Row],[Kolonne2]]</f>
        <v>0</v>
      </c>
    </row>
    <row r="32" spans="1:24" x14ac:dyDescent="0.2">
      <c r="A32" s="2"/>
      <c r="B32" s="2" t="s">
        <v>72</v>
      </c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>SUM(Table1[[#This Row],[01-01-23]:[01-12-23]])</f>
        <v>0</v>
      </c>
      <c r="Q32" s="9">
        <v>873000</v>
      </c>
      <c r="S32" s="3">
        <f>+Table1[[#This Row],[Kolonne1]]-Table1[[#This Row],[Kolonne2]]</f>
        <v>873000</v>
      </c>
    </row>
    <row r="33" spans="1:19" x14ac:dyDescent="0.2">
      <c r="A33" s="2" t="s">
        <v>73</v>
      </c>
      <c r="B33" s="2" t="s">
        <v>74</v>
      </c>
      <c r="C33" s="6">
        <v>0</v>
      </c>
      <c r="D33" s="3">
        <v>0</v>
      </c>
      <c r="E33" s="3">
        <v>0</v>
      </c>
      <c r="F33" s="3">
        <v>0</v>
      </c>
      <c r="G33" s="3">
        <v>12500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12500</v>
      </c>
      <c r="N33" s="3">
        <v>0</v>
      </c>
      <c r="O33" s="3">
        <v>0</v>
      </c>
      <c r="P33" s="3">
        <f>SUM(Table1[[#This Row],[01-01-23]:[01-12-23]])</f>
        <v>25000</v>
      </c>
      <c r="Q33" s="3">
        <v>25000</v>
      </c>
      <c r="S33" s="3">
        <f>+Table1[[#This Row],[Kolonne1]]-Table1[[#This Row],[Kolonne2]]</f>
        <v>0</v>
      </c>
    </row>
    <row r="34" spans="1:19" x14ac:dyDescent="0.2">
      <c r="A34" s="2" t="s">
        <v>75</v>
      </c>
      <c r="B34" s="2" t="s">
        <v>76</v>
      </c>
      <c r="C34" s="6">
        <v>3527.37</v>
      </c>
      <c r="D34" s="3">
        <v>-2309.54</v>
      </c>
      <c r="E34" s="3">
        <v>5339.41</v>
      </c>
      <c r="F34" s="3">
        <v>497.5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>SUM(Table1[[#This Row],[01-01-23]:[01-12-23]])</f>
        <v>3527.37</v>
      </c>
      <c r="Q34" s="9">
        <v>25000</v>
      </c>
    </row>
    <row r="35" spans="1:19" x14ac:dyDescent="0.2">
      <c r="A35" s="2" t="s">
        <v>77</v>
      </c>
      <c r="B35" s="2" t="s">
        <v>78</v>
      </c>
      <c r="C35" s="3">
        <f t="shared" ref="C35:E35" si="1">+C34+C33+C31+C30+C29+C28+C27+C26+C25+C24+C23+C22+C21+C20+C19+C18+C17+C16+C15</f>
        <v>6167456.8700000001</v>
      </c>
      <c r="D35" s="3">
        <f t="shared" si="1"/>
        <v>2987002.92</v>
      </c>
      <c r="E35" s="3">
        <f t="shared" si="1"/>
        <v>1505693.7999999998</v>
      </c>
      <c r="F35" s="3">
        <f>+F34+F33+F31+F30+F29+F28+F27+F26+F25+F24+F23+F22+F21+F20+F19+F18+F17+F16+F15</f>
        <v>1587841.4100000001</v>
      </c>
      <c r="G35" s="3">
        <f t="shared" ref="G35:Q35" si="2">+G34+G33+G31+G30+G29+G28+G27+G26+G25+G24+G23+G22+G21+G20+G19+G18+G17+G16+G15</f>
        <v>1518754.31</v>
      </c>
      <c r="H35" s="3">
        <f t="shared" si="2"/>
        <v>1239714.3700000001</v>
      </c>
      <c r="I35" s="3">
        <f t="shared" si="2"/>
        <v>1085598</v>
      </c>
      <c r="J35" s="3">
        <f t="shared" si="2"/>
        <v>1113598</v>
      </c>
      <c r="K35" s="3">
        <f t="shared" si="2"/>
        <v>1348455</v>
      </c>
      <c r="L35" s="3">
        <f t="shared" si="2"/>
        <v>1274143.69</v>
      </c>
      <c r="M35" s="3">
        <f t="shared" si="2"/>
        <v>1209147.3999999999</v>
      </c>
      <c r="N35" s="3">
        <f t="shared" si="2"/>
        <v>1302261.5</v>
      </c>
      <c r="O35" s="3">
        <f t="shared" si="2"/>
        <v>1639655.02</v>
      </c>
      <c r="P35" s="3">
        <f t="shared" si="2"/>
        <v>17811865.419999998</v>
      </c>
      <c r="Q35" s="3">
        <f t="shared" si="2"/>
        <v>17610000</v>
      </c>
    </row>
    <row r="36" spans="1:19" x14ac:dyDescent="0.2">
      <c r="A36" s="2"/>
      <c r="B36" s="2" t="s">
        <v>79</v>
      </c>
      <c r="C36" s="3">
        <f>+C11+C35</f>
        <v>4066741.71</v>
      </c>
      <c r="D36" s="3">
        <f t="shared" ref="D36:Q36" si="3">+D11+D35</f>
        <v>2998930.3</v>
      </c>
      <c r="E36" s="3">
        <f t="shared" si="3"/>
        <v>-613516.41000000015</v>
      </c>
      <c r="F36" s="3">
        <f t="shared" si="3"/>
        <v>1594409.08</v>
      </c>
      <c r="G36" s="3">
        <f>+G11+G35</f>
        <v>1518754.31</v>
      </c>
      <c r="H36" s="3">
        <f t="shared" si="3"/>
        <v>1521366.37</v>
      </c>
      <c r="I36" s="3">
        <f t="shared" si="3"/>
        <v>-1026815.3200000003</v>
      </c>
      <c r="J36" s="3">
        <f t="shared" si="3"/>
        <v>1263598</v>
      </c>
      <c r="K36" s="3">
        <f t="shared" si="3"/>
        <v>1331623</v>
      </c>
      <c r="L36" s="3">
        <f t="shared" si="3"/>
        <v>-680269.63000000012</v>
      </c>
      <c r="M36" s="3">
        <f t="shared" si="3"/>
        <v>1209147.3999999999</v>
      </c>
      <c r="N36" s="3">
        <f t="shared" si="3"/>
        <v>-4847738.5</v>
      </c>
      <c r="O36" s="3">
        <f t="shared" si="3"/>
        <v>-3034492.3000000003</v>
      </c>
      <c r="P36" s="3">
        <f t="shared" si="3"/>
        <v>1234996.299999997</v>
      </c>
      <c r="Q36" s="3">
        <f t="shared" si="3"/>
        <v>-955000</v>
      </c>
    </row>
    <row r="37" spans="1:19" x14ac:dyDescent="0.2">
      <c r="A37" s="2"/>
      <c r="B37" s="2" t="s">
        <v>80</v>
      </c>
      <c r="C37" s="3"/>
      <c r="D37" s="3"/>
      <c r="E37" s="3"/>
      <c r="F37" s="3"/>
      <c r="G37" s="3">
        <v>48703.85</v>
      </c>
      <c r="H37" s="3">
        <v>48703.85</v>
      </c>
      <c r="I37" s="3">
        <v>48703.85</v>
      </c>
      <c r="J37" s="3">
        <v>48703.85</v>
      </c>
      <c r="K37" s="3">
        <v>48703.85</v>
      </c>
      <c r="L37" s="3">
        <v>48703.85</v>
      </c>
      <c r="M37" s="3">
        <v>48703.85</v>
      </c>
      <c r="N37" s="3">
        <v>48703.85</v>
      </c>
      <c r="O37" s="3">
        <v>48703.85</v>
      </c>
      <c r="P37" s="3">
        <f>+Table1[[#This Row],[01-12-23]]+Table1[[#This Row],[01-11-23]]+Table1[[#This Row],[01-10-23]]+Table1[[#This Row],[01-09-23]]+Table1[[#This Row],[01-08-23]]+Table1[[#This Row],[01-07-23]]+Table1[[#This Row],[01-06-23]]+Table1[[#This Row],[01-05-23]]+Table1[[#This Row],[01-04-23]]</f>
        <v>438334.64999999991</v>
      </c>
      <c r="Q37" s="3"/>
    </row>
    <row r="38" spans="1:19" x14ac:dyDescent="0.2">
      <c r="A38" s="2"/>
      <c r="B38" s="2" t="s">
        <v>81</v>
      </c>
      <c r="C38" s="3"/>
      <c r="D38" s="6">
        <f>$S38/12</f>
        <v>47750</v>
      </c>
      <c r="E38" s="6">
        <f t="shared" ref="E38:O38" si="4">$S38/12</f>
        <v>47750</v>
      </c>
      <c r="F38" s="6">
        <f t="shared" si="4"/>
        <v>47750</v>
      </c>
      <c r="G38" s="6">
        <f t="shared" si="4"/>
        <v>47750</v>
      </c>
      <c r="H38" s="6">
        <f t="shared" si="4"/>
        <v>47750</v>
      </c>
      <c r="I38" s="6">
        <f t="shared" si="4"/>
        <v>47750</v>
      </c>
      <c r="J38" s="6">
        <f t="shared" si="4"/>
        <v>47750</v>
      </c>
      <c r="K38" s="6">
        <f t="shared" si="4"/>
        <v>47750</v>
      </c>
      <c r="L38" s="6">
        <f t="shared" si="4"/>
        <v>47750</v>
      </c>
      <c r="M38" s="6">
        <f t="shared" si="4"/>
        <v>47750</v>
      </c>
      <c r="N38" s="6">
        <f t="shared" si="4"/>
        <v>47750</v>
      </c>
      <c r="O38" s="6">
        <f t="shared" si="4"/>
        <v>47750</v>
      </c>
      <c r="P38" s="3">
        <f>SUM(Table1[[#This Row],[01-01-23]:[01-12-23]])</f>
        <v>573000</v>
      </c>
      <c r="Q38" s="3"/>
      <c r="S38">
        <f>873000-300000</f>
        <v>573000</v>
      </c>
    </row>
    <row r="39" spans="1:19" x14ac:dyDescent="0.2">
      <c r="A39" s="2"/>
      <c r="B39" s="2" t="s">
        <v>82</v>
      </c>
      <c r="C39" s="3"/>
      <c r="D39" s="3"/>
      <c r="E39" s="3"/>
      <c r="F39" s="3"/>
      <c r="G39" s="3">
        <f>+G36+G37+G38+G72</f>
        <v>1615208.1600000001</v>
      </c>
      <c r="H39" s="3">
        <f t="shared" ref="H39:O39" si="5">+H36+H37+H38+H72</f>
        <v>1617820.2200000002</v>
      </c>
      <c r="I39" s="3">
        <f t="shared" si="5"/>
        <v>-930361.47000000032</v>
      </c>
      <c r="J39" s="3">
        <f t="shared" si="5"/>
        <v>1360051.85</v>
      </c>
      <c r="K39" s="3">
        <f t="shared" si="5"/>
        <v>1778076.85</v>
      </c>
      <c r="L39" s="3">
        <f t="shared" si="5"/>
        <v>-383815.78000000014</v>
      </c>
      <c r="M39" s="3">
        <f t="shared" si="5"/>
        <v>1505601.25</v>
      </c>
      <c r="N39" s="3">
        <f t="shared" si="5"/>
        <v>-4751284.6500000004</v>
      </c>
      <c r="O39" s="3">
        <f t="shared" si="5"/>
        <v>-2438038.4500000002</v>
      </c>
      <c r="P39" s="3">
        <f>SUM(Table1[[#This Row],[01-01-23]:[01-12-23]])</f>
        <v>-626742.02000000048</v>
      </c>
    </row>
    <row r="40" spans="1:19" x14ac:dyDescent="0.2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>SUM(Table1[[#This Row],[01-01-23]:[01-12-23]])</f>
        <v>0</v>
      </c>
    </row>
    <row r="41" spans="1:19" x14ac:dyDescent="0.2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f>SUM(Table1[[#This Row],[01-01-23]:[01-12-23]])</f>
        <v>0</v>
      </c>
    </row>
    <row r="42" spans="1:19" x14ac:dyDescent="0.2">
      <c r="A42" s="2" t="s">
        <v>83</v>
      </c>
      <c r="B42" s="2" t="s">
        <v>84</v>
      </c>
      <c r="C42" s="6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>SUM(Table1[[#This Row],[01-01-23]:[01-12-23]])</f>
        <v>0</v>
      </c>
    </row>
    <row r="43" spans="1:19" x14ac:dyDescent="0.2">
      <c r="A43" s="2" t="s">
        <v>85</v>
      </c>
      <c r="B43" s="2" t="s">
        <v>78</v>
      </c>
      <c r="C43" s="3">
        <v>6167456.8700000001</v>
      </c>
      <c r="D43" s="3">
        <v>2987002.92</v>
      </c>
      <c r="E43" s="3">
        <v>1505693.8</v>
      </c>
      <c r="F43" s="3">
        <v>1598103.84</v>
      </c>
      <c r="G43" s="3">
        <v>76656.31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>SUM(Table1[[#This Row],[01-01-23]:[01-12-23]])</f>
        <v>6167456.8699999992</v>
      </c>
    </row>
    <row r="44" spans="1:19" x14ac:dyDescent="0.2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f>SUM(Table1[[#This Row],[01-01-23]:[01-12-23]])</f>
        <v>0</v>
      </c>
    </row>
    <row r="45" spans="1:19" x14ac:dyDescent="0.2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>
        <f>SUM(Table1[[#This Row],[01-01-23]:[01-12-23]])</f>
        <v>0</v>
      </c>
    </row>
    <row r="46" spans="1:19" x14ac:dyDescent="0.2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f>SUM(Table1[[#This Row],[01-01-23]:[01-12-23]])</f>
        <v>0</v>
      </c>
    </row>
    <row r="47" spans="1:19" s="7" customFormat="1" x14ac:dyDescent="0.2">
      <c r="A47" s="5" t="s">
        <v>86</v>
      </c>
      <c r="B47" s="5" t="s">
        <v>87</v>
      </c>
      <c r="C47" s="6">
        <v>4066741.71</v>
      </c>
      <c r="D47" s="6">
        <v>2998930.3</v>
      </c>
      <c r="E47" s="6">
        <v>-613516.41</v>
      </c>
      <c r="F47" s="6">
        <v>1604671.51</v>
      </c>
      <c r="G47" s="6">
        <v>76656.31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f>SUM(Table1[[#This Row],[01-01-23]:[01-12-23]])</f>
        <v>4066741.7099999995</v>
      </c>
    </row>
    <row r="48" spans="1:19" x14ac:dyDescent="0.2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>
        <f>SUM(Table1[[#This Row],[01-01-23]:[01-12-23]])</f>
        <v>0</v>
      </c>
    </row>
    <row r="49" spans="1:16" x14ac:dyDescent="0.2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f>SUM(Table1[[#This Row],[01-01-23]:[01-12-23]])</f>
        <v>0</v>
      </c>
    </row>
    <row r="50" spans="1:16" x14ac:dyDescent="0.2">
      <c r="A50" s="2" t="s">
        <v>88</v>
      </c>
      <c r="B50" s="2" t="s">
        <v>89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f>SUM(Table1[[#This Row],[01-01-23]:[01-12-23]])</f>
        <v>0</v>
      </c>
    </row>
    <row r="51" spans="1:16" s="7" customFormat="1" x14ac:dyDescent="0.2">
      <c r="A51" s="5" t="s">
        <v>90</v>
      </c>
      <c r="B51" s="5" t="s">
        <v>91</v>
      </c>
      <c r="C51" s="6">
        <v>-3314999.99</v>
      </c>
      <c r="D51" s="6">
        <v>-1746099.88</v>
      </c>
      <c r="E51" s="6">
        <v>-1603888.34</v>
      </c>
      <c r="F51" s="6">
        <v>362150.36</v>
      </c>
      <c r="G51" s="6">
        <v>-250505.82</v>
      </c>
      <c r="H51" s="6">
        <v>-76656.31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f>SUM(Table1[[#This Row],[01-01-23]:[01-12-23]])</f>
        <v>-3314999.9899999998</v>
      </c>
    </row>
    <row r="52" spans="1:16" x14ac:dyDescent="0.2">
      <c r="A52" s="2" t="s">
        <v>92</v>
      </c>
      <c r="B52" s="2" t="s">
        <v>93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>SUM(Table1[[#This Row],[01-01-23]:[01-12-23]])</f>
        <v>0</v>
      </c>
    </row>
    <row r="53" spans="1:16" x14ac:dyDescent="0.2">
      <c r="A53" s="2" t="s">
        <v>94</v>
      </c>
      <c r="B53" s="2" t="s">
        <v>95</v>
      </c>
      <c r="C53" s="3">
        <v>-11690.8</v>
      </c>
      <c r="D53" s="3">
        <v>9636.4699999999993</v>
      </c>
      <c r="E53" s="3">
        <v>1698.8</v>
      </c>
      <c r="F53" s="3">
        <v>-23026.07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>SUM(Table1[[#This Row],[01-01-23]:[01-12-23]])</f>
        <v>-11690.800000000001</v>
      </c>
    </row>
    <row r="54" spans="1:16" x14ac:dyDescent="0.2">
      <c r="A54" s="2" t="s">
        <v>96</v>
      </c>
      <c r="B54" s="2" t="s">
        <v>97</v>
      </c>
      <c r="C54" s="3">
        <v>31758.61</v>
      </c>
      <c r="D54" s="3">
        <v>-9057.2800000000007</v>
      </c>
      <c r="E54" s="3">
        <v>25973.21</v>
      </c>
      <c r="F54" s="3">
        <v>14842.68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>SUM(Table1[[#This Row],[01-01-23]:[01-12-23]])</f>
        <v>31758.61</v>
      </c>
    </row>
    <row r="55" spans="1:16" x14ac:dyDescent="0.2">
      <c r="A55" s="2" t="s">
        <v>98</v>
      </c>
      <c r="B55" s="2" t="s">
        <v>99</v>
      </c>
      <c r="C55" s="3">
        <v>200</v>
      </c>
      <c r="D55" s="3">
        <v>0</v>
      </c>
      <c r="E55" s="3">
        <v>16832</v>
      </c>
      <c r="F55" s="3">
        <v>-16632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f>SUM(Table1[[#This Row],[01-01-23]:[01-12-23]])</f>
        <v>200</v>
      </c>
    </row>
    <row r="56" spans="1:16" x14ac:dyDescent="0.2">
      <c r="A56" s="2" t="s">
        <v>100</v>
      </c>
      <c r="B56" s="2" t="s">
        <v>101</v>
      </c>
      <c r="C56" s="3">
        <v>-610469.30000000005</v>
      </c>
      <c r="D56" s="3">
        <v>0</v>
      </c>
      <c r="E56" s="3">
        <v>0</v>
      </c>
      <c r="F56" s="3">
        <v>-610469.30000000005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>SUM(Table1[[#This Row],[01-01-23]:[01-12-23]])</f>
        <v>-610469.30000000005</v>
      </c>
    </row>
    <row r="57" spans="1:16" x14ac:dyDescent="0.2">
      <c r="A57" s="2" t="s">
        <v>102</v>
      </c>
      <c r="B57" s="2" t="s">
        <v>103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>SUM(Table1[[#This Row],[01-01-23]:[01-12-23]])</f>
        <v>0</v>
      </c>
    </row>
    <row r="58" spans="1:16" x14ac:dyDescent="0.2">
      <c r="A58" s="2" t="s">
        <v>104</v>
      </c>
      <c r="B58" s="2" t="s">
        <v>105</v>
      </c>
      <c r="C58" s="3">
        <v>-1694.2</v>
      </c>
      <c r="D58" s="3">
        <v>0</v>
      </c>
      <c r="E58" s="3">
        <v>1458.4</v>
      </c>
      <c r="F58" s="3">
        <v>-3152.6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f>SUM(Table1[[#This Row],[01-01-23]:[01-12-23]])</f>
        <v>-1694.1999999999998</v>
      </c>
    </row>
    <row r="59" spans="1:16" x14ac:dyDescent="0.2">
      <c r="A59" s="2" t="s">
        <v>106</v>
      </c>
      <c r="B59" s="2" t="s">
        <v>107</v>
      </c>
      <c r="C59" s="3">
        <v>-4601.8</v>
      </c>
      <c r="D59" s="3">
        <v>1368.8</v>
      </c>
      <c r="E59" s="3">
        <v>1443.8</v>
      </c>
      <c r="F59" s="3">
        <v>-7414.4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>SUM(Table1[[#This Row],[01-01-23]:[01-12-23]])</f>
        <v>-4601.7999999999993</v>
      </c>
    </row>
    <row r="60" spans="1:16" x14ac:dyDescent="0.2">
      <c r="A60" s="2" t="s">
        <v>108</v>
      </c>
      <c r="B60" s="2" t="s">
        <v>109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f>SUM(Table1[[#This Row],[01-01-23]:[01-12-23]])</f>
        <v>0</v>
      </c>
    </row>
    <row r="61" spans="1:16" x14ac:dyDescent="0.2">
      <c r="A61" s="2" t="s">
        <v>110</v>
      </c>
      <c r="B61" s="2" t="s">
        <v>111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>SUM(Table1[[#This Row],[01-01-23]:[01-12-23]])</f>
        <v>0</v>
      </c>
    </row>
    <row r="62" spans="1:16" x14ac:dyDescent="0.2">
      <c r="A62" s="2" t="s">
        <v>112</v>
      </c>
      <c r="B62" s="2" t="s">
        <v>113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f>SUM(Table1[[#This Row],[01-01-23]:[01-12-23]])</f>
        <v>0</v>
      </c>
    </row>
    <row r="63" spans="1:16" x14ac:dyDescent="0.2">
      <c r="A63" s="2" t="s">
        <v>114</v>
      </c>
      <c r="B63" s="2" t="s">
        <v>115</v>
      </c>
      <c r="C63" s="3">
        <v>6959.4</v>
      </c>
      <c r="D63" s="3">
        <v>0</v>
      </c>
      <c r="E63" s="3">
        <v>0</v>
      </c>
      <c r="F63" s="3">
        <v>6959.4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>SUM(Table1[[#This Row],[01-01-23]:[01-12-23]])</f>
        <v>6959.4</v>
      </c>
    </row>
    <row r="64" spans="1:16" x14ac:dyDescent="0.2">
      <c r="A64" s="2" t="s">
        <v>116</v>
      </c>
      <c r="B64" s="2" t="s">
        <v>72</v>
      </c>
      <c r="C64" s="3">
        <v>-213956.87</v>
      </c>
      <c r="D64" s="3">
        <v>-212360.34</v>
      </c>
      <c r="E64" s="3">
        <v>-2820.52</v>
      </c>
      <c r="F64" s="3">
        <v>1223.99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>SUM(Table1[[#This Row],[01-01-23]:[01-12-23]])</f>
        <v>-213956.87</v>
      </c>
    </row>
    <row r="65" spans="1:17" x14ac:dyDescent="0.2">
      <c r="A65" s="2" t="s">
        <v>117</v>
      </c>
      <c r="B65" s="2" t="s">
        <v>118</v>
      </c>
      <c r="C65" s="3">
        <v>-421902.58</v>
      </c>
      <c r="D65" s="3">
        <v>-441556.93</v>
      </c>
      <c r="E65" s="3">
        <v>83981.43</v>
      </c>
      <c r="F65" s="3">
        <v>-64327.08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f>SUM(Table1[[#This Row],[01-01-23]:[01-12-23]])</f>
        <v>-421902.58</v>
      </c>
    </row>
    <row r="66" spans="1:17" x14ac:dyDescent="0.2">
      <c r="A66" s="2" t="s">
        <v>119</v>
      </c>
      <c r="B66" s="2" t="s">
        <v>120</v>
      </c>
      <c r="C66" s="3">
        <v>-4540397.53</v>
      </c>
      <c r="D66" s="3">
        <v>-2398069.16</v>
      </c>
      <c r="E66" s="3">
        <v>-1475321.22</v>
      </c>
      <c r="F66" s="3">
        <v>-339845.02</v>
      </c>
      <c r="G66" s="3">
        <v>-250505.82</v>
      </c>
      <c r="H66" s="3">
        <v>-76656.31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>SUM(Table1[[#This Row],[01-01-23]:[01-12-23]])</f>
        <v>-4540397.53</v>
      </c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f>SUM(Table1[[#This Row],[01-01-23]:[01-12-23]])</f>
        <v>0</v>
      </c>
    </row>
    <row r="68" spans="1:17" x14ac:dyDescent="0.2">
      <c r="A68" s="2" t="s">
        <v>121</v>
      </c>
      <c r="B68" s="2" t="s">
        <v>122</v>
      </c>
      <c r="C68" s="3">
        <v>146111.54999999999</v>
      </c>
      <c r="D68" s="3">
        <v>48703.85</v>
      </c>
      <c r="E68" s="3">
        <v>48703.85</v>
      </c>
      <c r="F68" s="3">
        <v>48703.85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f>SUM(Table1[[#This Row],[01-01-23]:[01-12-23]])</f>
        <v>146111.54999999999</v>
      </c>
    </row>
    <row r="70" spans="1:17" x14ac:dyDescent="0.2">
      <c r="B70" s="12" t="s">
        <v>123</v>
      </c>
      <c r="C70" s="12"/>
      <c r="D70" s="12"/>
      <c r="E70" s="12"/>
      <c r="F70" s="12"/>
      <c r="G70" s="12"/>
      <c r="H70" s="12"/>
      <c r="I70" s="12"/>
      <c r="J70" s="12"/>
      <c r="K70" s="12">
        <v>250000</v>
      </c>
      <c r="L70" s="12"/>
      <c r="M70" s="12"/>
      <c r="N70" s="12"/>
      <c r="O70" s="12">
        <v>500000</v>
      </c>
      <c r="P70" s="12">
        <f>SUM(D70:O70)</f>
        <v>750000</v>
      </c>
      <c r="Q70">
        <v>2500000</v>
      </c>
    </row>
    <row r="71" spans="1:17" x14ac:dyDescent="0.2">
      <c r="B71" t="s">
        <v>124</v>
      </c>
      <c r="K71">
        <v>100000</v>
      </c>
      <c r="L71">
        <v>200000</v>
      </c>
      <c r="M71">
        <v>200000</v>
      </c>
      <c r="P71">
        <f>SUM(D71:O71)</f>
        <v>500000</v>
      </c>
      <c r="Q71">
        <v>500000</v>
      </c>
    </row>
    <row r="72" spans="1:17" x14ac:dyDescent="0.2">
      <c r="B72" t="s">
        <v>125</v>
      </c>
      <c r="D72">
        <f>D70+D71</f>
        <v>0</v>
      </c>
      <c r="E72">
        <f t="shared" ref="E72:P72" si="6">E70+E71</f>
        <v>0</v>
      </c>
      <c r="F72">
        <f t="shared" si="6"/>
        <v>0</v>
      </c>
      <c r="G72">
        <f t="shared" si="6"/>
        <v>0</v>
      </c>
      <c r="H72">
        <f t="shared" si="6"/>
        <v>0</v>
      </c>
      <c r="I72">
        <f t="shared" si="6"/>
        <v>0</v>
      </c>
      <c r="J72">
        <f t="shared" si="6"/>
        <v>0</v>
      </c>
      <c r="K72">
        <f t="shared" si="6"/>
        <v>350000</v>
      </c>
      <c r="L72">
        <f t="shared" si="6"/>
        <v>200000</v>
      </c>
      <c r="M72">
        <f t="shared" si="6"/>
        <v>200000</v>
      </c>
      <c r="N72">
        <f t="shared" si="6"/>
        <v>0</v>
      </c>
      <c r="O72">
        <f t="shared" si="6"/>
        <v>500000</v>
      </c>
      <c r="P72">
        <f t="shared" si="6"/>
        <v>1250000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143E-F622-421E-9B07-A278D5A54EA3}">
  <dimension ref="A2:C19"/>
  <sheetViews>
    <sheetView workbookViewId="0">
      <selection activeCell="C15" sqref="C15"/>
    </sheetView>
  </sheetViews>
  <sheetFormatPr baseColWidth="10" defaultColWidth="8.83203125" defaultRowHeight="15" x14ac:dyDescent="0.2"/>
  <cols>
    <col min="1" max="1" width="13" bestFit="1" customWidth="1"/>
    <col min="2" max="2" width="12.6640625" bestFit="1" customWidth="1"/>
    <col min="3" max="3" width="14.1640625" customWidth="1"/>
  </cols>
  <sheetData>
    <row r="2" spans="1:3" x14ac:dyDescent="0.2">
      <c r="A2" t="s">
        <v>126</v>
      </c>
      <c r="B2" t="s">
        <v>127</v>
      </c>
      <c r="C2">
        <v>760010</v>
      </c>
    </row>
    <row r="4" spans="1:3" x14ac:dyDescent="0.2">
      <c r="A4" t="s">
        <v>128</v>
      </c>
      <c r="B4" s="10">
        <v>44926</v>
      </c>
      <c r="C4">
        <v>-45558.879999999997</v>
      </c>
    </row>
    <row r="5" spans="1:3" x14ac:dyDescent="0.2">
      <c r="A5" t="s">
        <v>129</v>
      </c>
      <c r="B5" s="10"/>
    </row>
    <row r="6" spans="1:3" x14ac:dyDescent="0.2">
      <c r="A6" t="s">
        <v>130</v>
      </c>
      <c r="B6" s="3">
        <v>-1746099.88</v>
      </c>
      <c r="C6" s="3">
        <f>+C4+B6</f>
        <v>-1791658.7599999998</v>
      </c>
    </row>
    <row r="7" spans="1:3" x14ac:dyDescent="0.2">
      <c r="A7" t="s">
        <v>131</v>
      </c>
      <c r="B7" s="3">
        <v>-1603888.34</v>
      </c>
      <c r="C7" s="3">
        <f>+C6+B7</f>
        <v>-3395547.0999999996</v>
      </c>
    </row>
    <row r="8" spans="1:3" x14ac:dyDescent="0.2">
      <c r="A8" t="s">
        <v>132</v>
      </c>
      <c r="B8" s="3">
        <v>362150.62</v>
      </c>
      <c r="C8" s="3">
        <f>+C7+B8</f>
        <v>-3033396.4799999995</v>
      </c>
    </row>
    <row r="9" spans="1:3" x14ac:dyDescent="0.2">
      <c r="A9" t="s">
        <v>133</v>
      </c>
      <c r="B9" s="3">
        <f>'Matrix for finans - saldi pr...'!G39*-1</f>
        <v>-1615208.1600000001</v>
      </c>
      <c r="C9" s="3">
        <f>+C8+B9</f>
        <v>-4648604.6399999997</v>
      </c>
    </row>
    <row r="10" spans="1:3" x14ac:dyDescent="0.2">
      <c r="A10" t="s">
        <v>134</v>
      </c>
      <c r="B10" s="3">
        <f>'Matrix for finans - saldi pr...'!H39*-1</f>
        <v>-1617820.2200000002</v>
      </c>
      <c r="C10" s="3">
        <f>+C9+B10</f>
        <v>-6266424.8599999994</v>
      </c>
    </row>
    <row r="11" spans="1:3" x14ac:dyDescent="0.2">
      <c r="A11" t="s">
        <v>135</v>
      </c>
      <c r="B11" s="3">
        <f>'Matrix for finans - saldi pr...'!I39*-1</f>
        <v>930361.47000000032</v>
      </c>
      <c r="C11" s="3">
        <f>+C10+B11</f>
        <v>-5336063.3899999987</v>
      </c>
    </row>
    <row r="12" spans="1:3" x14ac:dyDescent="0.2">
      <c r="A12" t="s">
        <v>136</v>
      </c>
      <c r="B12" s="3">
        <f>'Matrix for finans - saldi pr...'!J39*-1</f>
        <v>-1360051.85</v>
      </c>
      <c r="C12" s="3">
        <f t="shared" ref="C12:C17" si="0">+C11+B12</f>
        <v>-6696115.2399999984</v>
      </c>
    </row>
    <row r="13" spans="1:3" x14ac:dyDescent="0.2">
      <c r="A13" t="s">
        <v>137</v>
      </c>
      <c r="B13" s="3">
        <v>-1041343.85</v>
      </c>
      <c r="C13" s="3">
        <f t="shared" si="0"/>
        <v>-7737459.089999998</v>
      </c>
    </row>
    <row r="14" spans="1:3" x14ac:dyDescent="0.2">
      <c r="A14" t="s">
        <v>138</v>
      </c>
      <c r="B14" s="3">
        <f>'Matrix for finans - saldi pr...'!L39*-1</f>
        <v>383815.78000000014</v>
      </c>
      <c r="C14" s="3">
        <f t="shared" si="0"/>
        <v>-7353643.3099999977</v>
      </c>
    </row>
    <row r="15" spans="1:3" x14ac:dyDescent="0.2">
      <c r="A15" t="s">
        <v>139</v>
      </c>
      <c r="B15" s="3">
        <f>'Matrix for finans - saldi pr...'!M39*-1</f>
        <v>-1505601.25</v>
      </c>
      <c r="C15" s="3">
        <f>+C14+B15</f>
        <v>-8859244.5599999987</v>
      </c>
    </row>
    <row r="16" spans="1:3" x14ac:dyDescent="0.2">
      <c r="A16" t="s">
        <v>140</v>
      </c>
      <c r="B16" s="3">
        <f>'Matrix for finans - saldi pr...'!N39*-1</f>
        <v>4751284.6500000004</v>
      </c>
      <c r="C16" s="3">
        <f t="shared" si="0"/>
        <v>-4107959.9099999983</v>
      </c>
    </row>
    <row r="17" spans="1:3" x14ac:dyDescent="0.2">
      <c r="A17" t="s">
        <v>141</v>
      </c>
      <c r="B17" s="3">
        <f>'Matrix for finans - saldi pr...'!O39*-1</f>
        <v>2438038.4500000002</v>
      </c>
      <c r="C17" s="3">
        <f t="shared" si="0"/>
        <v>-1669921.4599999981</v>
      </c>
    </row>
    <row r="18" spans="1:3" x14ac:dyDescent="0.2">
      <c r="B18" s="3"/>
      <c r="C18" s="3"/>
    </row>
    <row r="19" spans="1:3" x14ac:dyDescent="0.2">
      <c r="B19" s="3">
        <f>SUM(B6:B18)</f>
        <v>-1624362.5799999991</v>
      </c>
      <c r="C19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819C-CCDF-4F14-8F32-526B0660D8FA}">
  <dimension ref="A1:P5"/>
  <sheetViews>
    <sheetView workbookViewId="0">
      <selection activeCell="N6" sqref="N6"/>
    </sheetView>
  </sheetViews>
  <sheetFormatPr baseColWidth="10" defaultColWidth="8.83203125" defaultRowHeight="15" x14ac:dyDescent="0.2"/>
  <cols>
    <col min="1" max="1" width="11.1640625" bestFit="1" customWidth="1"/>
  </cols>
  <sheetData>
    <row r="1" spans="1:16" x14ac:dyDescent="0.2">
      <c r="B1" t="s">
        <v>0</v>
      </c>
      <c r="C1" t="s">
        <v>1</v>
      </c>
      <c r="D1" s="4">
        <v>44986</v>
      </c>
      <c r="E1" s="4">
        <v>45017</v>
      </c>
      <c r="F1" s="4">
        <v>45047</v>
      </c>
      <c r="G1" s="4">
        <v>45078</v>
      </c>
      <c r="H1" s="4">
        <v>45108</v>
      </c>
      <c r="I1" t="s">
        <v>2</v>
      </c>
      <c r="J1" t="s">
        <v>3</v>
      </c>
      <c r="K1" t="s">
        <v>4</v>
      </c>
      <c r="L1" t="s">
        <v>5</v>
      </c>
      <c r="M1" t="s">
        <v>6</v>
      </c>
    </row>
    <row r="2" spans="1:16" x14ac:dyDescent="0.2">
      <c r="A2" t="s">
        <v>142</v>
      </c>
      <c r="B2">
        <v>517446</v>
      </c>
      <c r="C2">
        <v>190498</v>
      </c>
      <c r="D2">
        <v>483163</v>
      </c>
      <c r="E2">
        <v>-100000</v>
      </c>
      <c r="F2">
        <v>0</v>
      </c>
      <c r="G2">
        <v>-150000</v>
      </c>
      <c r="H2">
        <v>-150000</v>
      </c>
      <c r="I2">
        <v>-125000</v>
      </c>
      <c r="J2">
        <v>-275000</v>
      </c>
      <c r="K2">
        <v>-300000</v>
      </c>
      <c r="L2">
        <v>-155000</v>
      </c>
      <c r="M2">
        <v>75000</v>
      </c>
      <c r="N2">
        <f>SUM(B2:M2)</f>
        <v>11107</v>
      </c>
      <c r="P2">
        <v>-39000</v>
      </c>
    </row>
    <row r="3" spans="1:16" x14ac:dyDescent="0.2">
      <c r="A3" t="s">
        <v>143</v>
      </c>
      <c r="B3">
        <v>183585</v>
      </c>
      <c r="C3">
        <v>73499</v>
      </c>
      <c r="D3">
        <v>-77425</v>
      </c>
      <c r="E3">
        <v>50000</v>
      </c>
      <c r="F3">
        <v>100000</v>
      </c>
      <c r="G3">
        <v>100000</v>
      </c>
      <c r="H3">
        <v>100000</v>
      </c>
      <c r="I3">
        <v>250000</v>
      </c>
      <c r="J3">
        <v>100000</v>
      </c>
      <c r="K3">
        <v>75000</v>
      </c>
      <c r="L3">
        <v>175000</v>
      </c>
      <c r="M3">
        <v>200000</v>
      </c>
      <c r="N3">
        <f>SUM(B3:M3)</f>
        <v>1329659</v>
      </c>
      <c r="P3">
        <v>1300000</v>
      </c>
    </row>
    <row r="4" spans="1:16" x14ac:dyDescent="0.2">
      <c r="A4" t="s">
        <v>144</v>
      </c>
      <c r="B4">
        <v>45000</v>
      </c>
      <c r="C4">
        <v>3000</v>
      </c>
      <c r="D4">
        <v>3000</v>
      </c>
      <c r="E4">
        <v>3000</v>
      </c>
      <c r="F4">
        <v>-45000</v>
      </c>
      <c r="G4">
        <v>-59000</v>
      </c>
      <c r="H4">
        <v>4000</v>
      </c>
      <c r="I4">
        <v>4000</v>
      </c>
      <c r="J4">
        <v>4000</v>
      </c>
      <c r="K4">
        <v>4000</v>
      </c>
      <c r="L4">
        <v>-45000</v>
      </c>
      <c r="M4">
        <v>-20000</v>
      </c>
      <c r="N4">
        <f>SUM(B4:M4)</f>
        <v>-99000</v>
      </c>
      <c r="P4">
        <v>-100000</v>
      </c>
    </row>
    <row r="5" spans="1:16" x14ac:dyDescent="0.2">
      <c r="B5">
        <f>SUM(B2:B4)</f>
        <v>746031</v>
      </c>
      <c r="C5">
        <f t="shared" ref="C5:N5" si="0">SUM(C2:C4)</f>
        <v>266997</v>
      </c>
      <c r="D5">
        <f t="shared" si="0"/>
        <v>408738</v>
      </c>
      <c r="E5">
        <f t="shared" si="0"/>
        <v>-47000</v>
      </c>
      <c r="F5">
        <f t="shared" si="0"/>
        <v>55000</v>
      </c>
      <c r="G5">
        <f t="shared" si="0"/>
        <v>-109000</v>
      </c>
      <c r="H5">
        <f t="shared" si="0"/>
        <v>-46000</v>
      </c>
      <c r="I5">
        <f t="shared" si="0"/>
        <v>129000</v>
      </c>
      <c r="J5">
        <f t="shared" si="0"/>
        <v>-171000</v>
      </c>
      <c r="K5">
        <f t="shared" si="0"/>
        <v>-221000</v>
      </c>
      <c r="L5">
        <f t="shared" si="0"/>
        <v>-25000</v>
      </c>
      <c r="M5">
        <f t="shared" si="0"/>
        <v>255000</v>
      </c>
      <c r="N5">
        <f>SUM(N2:N4)</f>
        <v>1241766</v>
      </c>
      <c r="P5">
        <f>SUM(P2:P4)</f>
        <v>1161000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A2891621B0E74E8B330B4C0509CBB2" ma:contentTypeVersion="17" ma:contentTypeDescription="Opret et nyt dokument." ma:contentTypeScope="" ma:versionID="d55443cb68848eac92c1b4551fa29859">
  <xsd:schema xmlns:xsd="http://www.w3.org/2001/XMLSchema" xmlns:xs="http://www.w3.org/2001/XMLSchema" xmlns:p="http://schemas.microsoft.com/office/2006/metadata/properties" xmlns:ns2="4bc14b0b-2e28-45b5-86ff-2f81bb26f27e" xmlns:ns3="59638d38-f80c-412a-90f9-c2a324e62e3b" targetNamespace="http://schemas.microsoft.com/office/2006/metadata/properties" ma:root="true" ma:fieldsID="f68e6b99697da96de6739e216a37412a" ns2:_="" ns3:_="">
    <xsd:import namespace="4bc14b0b-2e28-45b5-86ff-2f81bb26f27e"/>
    <xsd:import namespace="59638d38-f80c-412a-90f9-c2a324e62e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14b0b-2e28-45b5-86ff-2f81bb26f2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38d38-f80c-412a-90f9-c2a324e62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6301E0-4629-4C91-A50D-4E5665658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14b0b-2e28-45b5-86ff-2f81bb26f27e"/>
    <ds:schemaRef ds:uri="59638d38-f80c-412a-90f9-c2a324e62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568DCA-6402-4C02-AB73-1E9CFDF5A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5B7F8-9E0F-4E9B-8A72-C93154FBEDDB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bc14b0b-2e28-45b5-86ff-2f81bb26f27e"/>
    <ds:schemaRef ds:uri="59638d38-f80c-412a-90f9-c2a324e62e3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Matrix for finans - saldi pr...</vt:lpstr>
      <vt:lpstr>Likviditet</vt:lpstr>
      <vt:lpstr>Ejendomme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Tine Christensen</dc:creator>
  <cp:keywords/>
  <dc:description/>
  <cp:lastModifiedBy>Stefan Buntzen</cp:lastModifiedBy>
  <cp:revision/>
  <dcterms:created xsi:type="dcterms:W3CDTF">2023-03-30T07:59:13Z</dcterms:created>
  <dcterms:modified xsi:type="dcterms:W3CDTF">2023-05-12T10:43:45Z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0x010100E4A2891621B0E74E8B330B4C0509CBB2</vt:lpwstr>
  </property>
  <property fmtid="{D5CDD505-2E9C-101B-9397-08002B2CF9AE}" pid="3" name="MediaServiceImageTags">
    <vt:lpwstr/>
  </property>
</Properties>
</file>